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200 USP MASTER FOLDER/201 USP CONTENT MASTER/201A UPSKIL FINISHED FILES/8000 TEMPLATES ( Orange)/"/>
    </mc:Choice>
  </mc:AlternateContent>
  <xr:revisionPtr revIDLastSave="14" documentId="8_{0AD51631-955C-4A1A-9A05-E038A43B651C}" xr6:coauthVersionLast="47" xr6:coauthVersionMax="47" xr10:uidLastSave="{7405679D-B4BB-479D-9E21-068919BA1091}"/>
  <bookViews>
    <workbookView xWindow="-110" yWindow="-110" windowWidth="38620" windowHeight="21100" activeTab="1" xr2:uid="{E1604375-4803-49A8-AA83-907D8FB06297}"/>
  </bookViews>
  <sheets>
    <sheet name="INSTRUCTIONS" sheetId="2" r:id="rId1"/>
    <sheet name="TM PLANS " sheetId="3" r:id="rId2"/>
    <sheet name="COSTINGS AND P&amp;L" sheetId="5" r:id="rId3"/>
  </sheets>
  <definedNames>
    <definedName name="_xlnm.Print_Area" localSheetId="0">INSTRUCTIONS!$B$1:$C$30</definedName>
    <definedName name="_xlnm.Print_Area" localSheetId="1">'TM PLANS '!$B$1:$R$45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5" l="1"/>
  <c r="D18" i="5"/>
  <c r="H14" i="5"/>
  <c r="D14" i="5"/>
  <c r="H12" i="5"/>
  <c r="D12" i="5"/>
  <c r="R42" i="3" l="1"/>
  <c r="L42" i="3"/>
  <c r="I42" i="3"/>
  <c r="G38" i="3"/>
  <c r="I38" i="3" s="1"/>
  <c r="G37" i="3"/>
  <c r="G36" i="3"/>
  <c r="R38" i="3"/>
  <c r="R37" i="3"/>
  <c r="R36" i="3"/>
  <c r="R34" i="3"/>
  <c r="I34" i="3"/>
  <c r="R33" i="3"/>
  <c r="I33" i="3"/>
  <c r="R32" i="3"/>
  <c r="I32" i="3"/>
  <c r="R31" i="3"/>
  <c r="R30" i="3"/>
  <c r="L12" i="3"/>
  <c r="L13" i="3"/>
  <c r="L15" i="3"/>
  <c r="L16" i="3"/>
  <c r="L17" i="3"/>
  <c r="L18" i="3"/>
  <c r="L19" i="3"/>
  <c r="L20" i="3"/>
  <c r="L21" i="3"/>
  <c r="L22" i="3"/>
  <c r="L23" i="3"/>
  <c r="L14" i="3"/>
  <c r="I14" i="3"/>
  <c r="I15" i="3"/>
  <c r="I16" i="3"/>
  <c r="R21" i="3"/>
  <c r="R20" i="3"/>
  <c r="R19" i="3"/>
  <c r="R18" i="3"/>
  <c r="R17" i="3"/>
  <c r="R16" i="3"/>
  <c r="R15" i="3"/>
  <c r="R14" i="3"/>
  <c r="R13" i="3"/>
  <c r="R12" i="3"/>
  <c r="I37" i="3" l="1"/>
  <c r="I36" i="3"/>
  <c r="L24" i="3"/>
  <c r="R24" i="3"/>
  <c r="I24" i="3"/>
</calcChain>
</file>

<file path=xl/sharedStrings.xml><?xml version="1.0" encoding="utf-8"?>
<sst xmlns="http://schemas.openxmlformats.org/spreadsheetml/2006/main" count="112" uniqueCount="61">
  <si>
    <t>Comments</t>
  </si>
  <si>
    <t>Totals</t>
  </si>
  <si>
    <t xml:space="preserve">This product is a template </t>
  </si>
  <si>
    <t>A Template is a pre-planned and organised way to collect information for presentation in an organised and structured manner for decision making.</t>
  </si>
  <si>
    <t>How will this tool benefit you?</t>
  </si>
  <si>
    <t xml:space="preserve">Key Benefits </t>
  </si>
  <si>
    <t>Clear segmentation template aligning with positioning.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</si>
  <si>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Presents well-structured layout for decision making based on a pre-set platform on a complex area 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</si>
  <si>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of understanding methodology for segmentation.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</si>
  <si>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Saves many hours searching for comphrensive information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</si>
  <si>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 ready format</t>
    </r>
  </si>
  <si>
    <t xml:space="preserve">Trade Marketing Plan </t>
  </si>
  <si>
    <t>Program</t>
  </si>
  <si>
    <t>Everday allowance</t>
  </si>
  <si>
    <t>TPR Price</t>
  </si>
  <si>
    <t>Promotion Price 1</t>
  </si>
  <si>
    <t>Promotion Price 2</t>
  </si>
  <si>
    <t xml:space="preserve">Promotion Price 3 </t>
  </si>
  <si>
    <t>Demonstrations</t>
  </si>
  <si>
    <t>Coupons</t>
  </si>
  <si>
    <t xml:space="preserve">Instore media </t>
  </si>
  <si>
    <t>Shelf Signanage</t>
  </si>
  <si>
    <t>Header Boards</t>
  </si>
  <si>
    <t xml:space="preserve">Social Media Marketing </t>
  </si>
  <si>
    <t xml:space="preserve">Geo Targeted Trials </t>
  </si>
  <si>
    <t>Geo Targeted Samples</t>
  </si>
  <si>
    <t>Radio</t>
  </si>
  <si>
    <t>Influencers</t>
  </si>
  <si>
    <t xml:space="preserve">Brand </t>
  </si>
  <si>
    <t xml:space="preserve">Retailer </t>
  </si>
  <si>
    <t xml:space="preserve">Branch </t>
  </si>
  <si>
    <t>KAM Manager</t>
  </si>
  <si>
    <t>Retail Manager</t>
  </si>
  <si>
    <t xml:space="preserve">Your Requirement </t>
  </si>
  <si>
    <t>To present a Trade Marketing plan in a single sheet summary to a retail chain or outlet.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</si>
  <si>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 2 hours on formatting</t>
    </r>
  </si>
  <si>
    <t>Retailer Owned Marketing</t>
  </si>
  <si>
    <t>Brand Owned Marketing</t>
  </si>
  <si>
    <t xml:space="preserve">Costing </t>
  </si>
  <si>
    <t xml:space="preserve">Cost Value </t>
  </si>
  <si>
    <t>Quantity</t>
  </si>
  <si>
    <t xml:space="preserve">Days </t>
  </si>
  <si>
    <t>Revenue</t>
  </si>
  <si>
    <t>Investments</t>
  </si>
  <si>
    <t>Revenues</t>
  </si>
  <si>
    <t>Brand Owner</t>
  </si>
  <si>
    <t xml:space="preserve">Gross Income </t>
  </si>
  <si>
    <t xml:space="preserve">Gross Income  </t>
  </si>
  <si>
    <t>The gross income reflected for both Retailer and owner is shown on the next sheet for illustrative purposes</t>
  </si>
  <si>
    <t xml:space="preserve">Working </t>
  </si>
  <si>
    <t xml:space="preserve">Revenue </t>
  </si>
  <si>
    <t>COgS</t>
  </si>
  <si>
    <t>CogS</t>
  </si>
  <si>
    <t>Revenue after Investments</t>
  </si>
  <si>
    <t xml:space="preserve">It is not necessary in the scope of annual planning to make a income after each promotion , as the opposite is more than possible on occassion </t>
  </si>
  <si>
    <t xml:space="preserve">Each company will treat financials in line with financial standards </t>
  </si>
  <si>
    <t>Its important to review internal sales and marketing planning requirements to understand tactical and strategic importance in the plans</t>
  </si>
  <si>
    <t>Margin</t>
  </si>
  <si>
    <t>Income</t>
  </si>
  <si>
    <t xml:space="preserve">A trade marketing plan is a comittment to organisae a series or brand and category led promotions in agreement with the retailer in a agreed time frame , quantity and placement delivering agreed value to the retailers and brand consumers directly. </t>
  </si>
  <si>
    <t xml:space="preserve">Sample Costing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</si>
</sst>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"/>
    <numFmt numFmtId="165" formatCode="[$$-1009]#,##0"/>
  </numFmts>
  <fonts count="30">
    <font>
      <sz val="11"/>
      <color theme="1"/>
      <name val="Lato Light"/>
      <family val="2"/>
      <scheme val="minor"/>
    </font>
    <font>
      <sz val="12"/>
      <color theme="1"/>
      <name val="Lato Light"/>
      <family val="2"/>
      <scheme val="minor"/>
    </font>
    <font>
      <sz val="10"/>
      <name val="Arial"/>
      <family val="2"/>
    </font>
    <font>
      <b/>
      <sz val="26"/>
      <color theme="0"/>
      <name val="Lato Light"/>
      <family val="2"/>
      <scheme val="minor"/>
    </font>
    <font>
      <sz val="11"/>
      <color theme="1"/>
      <name val="Lato Light"/>
      <family val="2"/>
      <scheme val="minor"/>
    </font>
    <font>
      <b/>
      <sz val="11"/>
      <color theme="0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sz val="10"/>
      <name val="Verdana"/>
      <family val="2"/>
    </font>
    <font>
      <sz val="10"/>
      <color indexed="23"/>
      <name val="Lato"/>
      <family val="2"/>
    </font>
    <font>
      <sz val="11"/>
      <color rgb="FF404141"/>
      <name val="Lato"/>
      <family val="2"/>
    </font>
    <font>
      <sz val="12"/>
      <color theme="1" tint="0.499984740745262"/>
      <name val="Lato Light"/>
      <family val="2"/>
      <scheme val="minor"/>
    </font>
    <font>
      <sz val="12"/>
      <color theme="1"/>
      <name val="Lato Light"/>
      <family val="2"/>
      <scheme val="minor"/>
    </font>
    <font>
      <b/>
      <sz val="12"/>
      <color theme="0"/>
      <name val="Lato Light"/>
      <family val="2"/>
      <scheme val="minor"/>
    </font>
    <font>
      <b/>
      <sz val="11"/>
      <color theme="1"/>
      <name val="Lato Light"/>
      <family val="2"/>
      <scheme val="major"/>
    </font>
    <font>
      <b/>
      <sz val="12"/>
      <color theme="1"/>
      <name val="Lato Light"/>
      <family val="2"/>
      <scheme val="major"/>
    </font>
    <font>
      <sz val="10"/>
      <color theme="1"/>
      <name val="Lato Light"/>
      <family val="2"/>
      <scheme val="major"/>
    </font>
    <font>
      <sz val="10"/>
      <color indexed="23"/>
      <name val="Lato Light"/>
      <family val="2"/>
      <scheme val="major"/>
    </font>
    <font>
      <sz val="11"/>
      <color rgb="FF404141"/>
      <name val="Lato Light"/>
      <family val="2"/>
      <scheme val="major"/>
    </font>
    <font>
      <sz val="11"/>
      <color theme="1"/>
      <name val="Lato Light"/>
      <family val="2"/>
      <scheme val="major"/>
    </font>
    <font>
      <sz val="7"/>
      <color theme="1"/>
      <name val="Lato Light"/>
      <family val="2"/>
      <scheme val="major"/>
    </font>
    <font>
      <sz val="11"/>
      <color theme="1"/>
      <name val="Lato Light"/>
      <family val="2"/>
      <scheme val="minor"/>
    </font>
    <font>
      <b/>
      <sz val="11"/>
      <color theme="1"/>
      <name val="Lato Light"/>
      <family val="2"/>
      <scheme val="minor"/>
    </font>
    <font>
      <sz val="11"/>
      <color theme="1" tint="0.499984740745262"/>
      <name val="Lato Light"/>
      <family val="2"/>
      <scheme val="minor"/>
    </font>
    <font>
      <b/>
      <sz val="14"/>
      <color theme="0"/>
      <name val="Lato Light"/>
      <family val="2"/>
      <scheme val="minor"/>
    </font>
    <font>
      <b/>
      <sz val="12"/>
      <color theme="1"/>
      <name val="Lato Light"/>
      <family val="2"/>
      <scheme val="minor"/>
    </font>
    <font>
      <b/>
      <sz val="22"/>
      <color theme="0"/>
      <name val="Loto"/>
    </font>
    <font>
      <b/>
      <sz val="28"/>
      <color theme="0"/>
      <name val="Poppins"/>
    </font>
    <font>
      <b/>
      <sz val="14"/>
      <color theme="1"/>
      <name val="Lato Light"/>
      <family val="2"/>
      <scheme val="minor"/>
    </font>
    <font>
      <b/>
      <sz val="26"/>
      <color theme="0"/>
      <name val="Poppins"/>
    </font>
    <font>
      <b/>
      <sz val="10"/>
      <color theme="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2" fillId="0" borderId="0"/>
    <xf numFmtId="9" fontId="20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4" fillId="2" borderId="0" xfId="0" applyFont="1" applyFill="1"/>
    <xf numFmtId="0" fontId="8" fillId="2" borderId="0" xfId="2" applyFont="1" applyFill="1"/>
    <xf numFmtId="0" fontId="8" fillId="5" borderId="0" xfId="2" applyFont="1" applyFill="1"/>
    <xf numFmtId="0" fontId="9" fillId="2" borderId="0" xfId="3" applyFont="1" applyFill="1" applyAlignment="1" applyProtection="1">
      <alignment horizontal="left" vertical="center" wrapText="1" indent="1"/>
      <protection locked="0"/>
    </xf>
    <xf numFmtId="0" fontId="10" fillId="2" borderId="4" xfId="1" applyFont="1" applyFill="1" applyBorder="1" applyAlignment="1">
      <alignment horizontal="left" vertical="center" wrapText="1" shrinkToFit="1"/>
    </xf>
    <xf numFmtId="0" fontId="11" fillId="2" borderId="0" xfId="0" applyFont="1" applyFill="1"/>
    <xf numFmtId="0" fontId="12" fillId="3" borderId="1" xfId="1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2" borderId="0" xfId="2" applyFont="1" applyFill="1"/>
    <xf numFmtId="0" fontId="17" fillId="2" borderId="0" xfId="3" applyFont="1" applyFill="1" applyAlignment="1" applyProtection="1">
      <alignment horizontal="left" vertical="center" wrapText="1" indent="1"/>
      <protection locked="0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 indent="4"/>
    </xf>
    <xf numFmtId="0" fontId="10" fillId="2" borderId="4" xfId="1" applyFont="1" applyFill="1" applyBorder="1" applyAlignment="1">
      <alignment horizontal="center" vertical="center" wrapText="1" shrinkToFit="1"/>
    </xf>
    <xf numFmtId="0" fontId="0" fillId="2" borderId="7" xfId="0" applyFill="1" applyBorder="1"/>
    <xf numFmtId="0" fontId="4" fillId="2" borderId="9" xfId="0" applyFont="1" applyFill="1" applyBorder="1"/>
    <xf numFmtId="0" fontId="21" fillId="2" borderId="7" xfId="0" applyFont="1" applyFill="1" applyBorder="1"/>
    <xf numFmtId="0" fontId="21" fillId="2" borderId="8" xfId="0" applyFont="1" applyFill="1" applyBorder="1"/>
    <xf numFmtId="0" fontId="21" fillId="2" borderId="9" xfId="0" applyFont="1" applyFill="1" applyBorder="1"/>
    <xf numFmtId="0" fontId="21" fillId="2" borderId="6" xfId="0" applyFont="1" applyFill="1" applyBorder="1"/>
    <xf numFmtId="0" fontId="10" fillId="2" borderId="0" xfId="1" applyFont="1" applyFill="1" applyAlignment="1">
      <alignment horizontal="left" vertical="center" wrapText="1" shrinkToFit="1"/>
    </xf>
    <xf numFmtId="0" fontId="10" fillId="2" borderId="0" xfId="1" applyFont="1" applyFill="1" applyAlignment="1">
      <alignment horizontal="center" vertical="center" wrapText="1" shrinkToFit="1"/>
    </xf>
    <xf numFmtId="0" fontId="0" fillId="2" borderId="0" xfId="0" applyFill="1" applyAlignment="1">
      <alignment horizontal="right"/>
    </xf>
    <xf numFmtId="17" fontId="12" fillId="3" borderId="2" xfId="1" applyNumberFormat="1" applyFont="1" applyFill="1" applyBorder="1" applyAlignment="1">
      <alignment vertical="center" wrapText="1" shrinkToFit="1"/>
    </xf>
    <xf numFmtId="0" fontId="23" fillId="3" borderId="5" xfId="1" applyFont="1" applyFill="1" applyBorder="1" applyAlignment="1">
      <alignment vertical="center" wrapText="1" shrinkToFit="1"/>
    </xf>
    <xf numFmtId="0" fontId="6" fillId="3" borderId="0" xfId="1" applyFont="1" applyFill="1" applyAlignment="1">
      <alignment vertical="center" wrapText="1" shrinkToFit="1"/>
    </xf>
    <xf numFmtId="0" fontId="5" fillId="4" borderId="5" xfId="1" applyFont="1" applyFill="1" applyBorder="1" applyAlignment="1">
      <alignment vertical="center" wrapText="1" shrinkToFit="1"/>
    </xf>
    <xf numFmtId="164" fontId="0" fillId="2" borderId="6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2" borderId="6" xfId="4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0" fillId="7" borderId="0" xfId="0" applyFill="1"/>
    <xf numFmtId="0" fontId="22" fillId="2" borderId="0" xfId="0" applyFont="1" applyFill="1"/>
    <xf numFmtId="9" fontId="22" fillId="2" borderId="0" xfId="0" applyNumberFormat="1" applyFont="1" applyFill="1"/>
    <xf numFmtId="165" fontId="22" fillId="2" borderId="0" xfId="0" applyNumberFormat="1" applyFont="1" applyFill="1"/>
    <xf numFmtId="3" fontId="0" fillId="2" borderId="6" xfId="0" applyNumberFormat="1" applyFill="1" applyBorder="1" applyAlignment="1">
      <alignment horizontal="left"/>
    </xf>
    <xf numFmtId="164" fontId="0" fillId="2" borderId="6" xfId="0" applyNumberFormat="1" applyFill="1" applyBorder="1" applyAlignment="1">
      <alignment horizontal="left"/>
    </xf>
    <xf numFmtId="165" fontId="0" fillId="2" borderId="6" xfId="0" applyNumberFormat="1" applyFill="1" applyBorder="1" applyAlignment="1">
      <alignment horizontal="left"/>
    </xf>
    <xf numFmtId="164" fontId="21" fillId="7" borderId="11" xfId="0" applyNumberFormat="1" applyFont="1" applyFill="1" applyBorder="1" applyAlignment="1">
      <alignment horizontal="center" vertical="center"/>
    </xf>
    <xf numFmtId="165" fontId="21" fillId="7" borderId="1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165" fontId="21" fillId="2" borderId="0" xfId="0" applyNumberFormat="1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7" fillId="2" borderId="6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1" fillId="2" borderId="0" xfId="0" applyFont="1" applyFill="1"/>
    <xf numFmtId="0" fontId="26" fillId="3" borderId="5" xfId="1" applyFont="1" applyFill="1" applyBorder="1" applyAlignment="1">
      <alignment horizontal="center" vertical="center" wrapText="1" shrinkToFit="1"/>
    </xf>
    <xf numFmtId="0" fontId="26" fillId="3" borderId="0" xfId="1" applyFont="1" applyFill="1" applyAlignment="1">
      <alignment horizontal="center" vertical="center" wrapText="1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0" xfId="1" applyFont="1" applyFill="1" applyAlignment="1">
      <alignment horizontal="center" vertical="center" wrapText="1" shrinkToFit="1"/>
    </xf>
    <xf numFmtId="0" fontId="12" fillId="3" borderId="0" xfId="0" applyFont="1" applyFill="1" applyAlignment="1">
      <alignment horizontal="center"/>
    </xf>
    <xf numFmtId="0" fontId="28" fillId="3" borderId="0" xfId="1" applyFont="1" applyFill="1" applyAlignment="1">
      <alignment horizontal="center" vertical="center" wrapText="1" shrinkToFit="1"/>
    </xf>
    <xf numFmtId="0" fontId="24" fillId="6" borderId="10" xfId="0" applyFont="1" applyFill="1" applyBorder="1" applyAlignment="1">
      <alignment horizontal="center" vertical="center" textRotation="90"/>
    </xf>
    <xf numFmtId="17" fontId="12" fillId="3" borderId="2" xfId="1" applyNumberFormat="1" applyFont="1" applyFill="1" applyBorder="1" applyAlignment="1">
      <alignment horizontal="center" vertical="center" wrapText="1" shrinkToFit="1"/>
    </xf>
    <xf numFmtId="17" fontId="12" fillId="3" borderId="3" xfId="1" applyNumberFormat="1" applyFont="1" applyFill="1" applyBorder="1" applyAlignment="1">
      <alignment horizontal="center" vertical="center" wrapText="1" shrinkToFit="1"/>
    </xf>
    <xf numFmtId="0" fontId="3" fillId="3" borderId="5" xfId="1" applyFont="1" applyFill="1" applyBorder="1" applyAlignment="1">
      <alignment horizontal="center" vertical="center" wrapText="1" shrinkToFit="1"/>
    </xf>
    <xf numFmtId="0" fontId="3" fillId="3" borderId="0" xfId="1" applyFont="1" applyFill="1" applyAlignment="1">
      <alignment horizontal="center" vertical="center" wrapText="1" shrinkToFit="1"/>
    </xf>
    <xf numFmtId="0" fontId="6" fillId="3" borderId="5" xfId="1" applyFont="1" applyFill="1" applyBorder="1" applyAlignment="1">
      <alignment horizontal="center" vertical="center" wrapText="1" shrinkToFit="1"/>
    </xf>
    <xf numFmtId="0" fontId="6" fillId="3" borderId="0" xfId="1" applyFont="1" applyFill="1" applyAlignment="1">
      <alignment horizontal="center" vertical="center" wrapText="1" shrinkToFit="1"/>
    </xf>
    <xf numFmtId="0" fontId="5" fillId="3" borderId="0" xfId="0" applyFont="1" applyFill="1" applyAlignment="1">
      <alignment horizontal="center"/>
    </xf>
    <xf numFmtId="0" fontId="29" fillId="4" borderId="0" xfId="2" applyFont="1" applyFill="1" applyAlignment="1">
      <alignment horizontal="center" vertical="center"/>
    </xf>
  </cellXfs>
  <cellStyles count="5">
    <cellStyle name="Normal" xfId="0" builtinId="0"/>
    <cellStyle name="Normal 2 2 2" xfId="3" xr:uid="{F49B27D2-36F8-488B-A90F-465EDDEB8EB6}"/>
    <cellStyle name="Normal 3" xfId="2" xr:uid="{868EC526-EFA7-46C3-9B84-B98872A7886F}"/>
    <cellStyle name="Normal 5" xfId="1" xr:uid="{9FCEE024-5691-432B-80EC-6DA0A6BA002D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754379</xdr:colOff>
      <xdr:row>0</xdr:row>
      <xdr:rowOff>140091</xdr:rowOff>
    </xdr:from>
    <xdr:to>
      <xdr:col>3</xdr:col>
      <xdr:colOff>10424</xdr:colOff>
      <xdr:row>3</xdr:row>
      <xdr:rowOff>87923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529B4C7-FD97-48CE-8E8F-1DF61120D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802" y="140091"/>
          <a:ext cx="2260084" cy="56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BEA9-B931-4673-8D59-40A862809EB1}">
  <sheetPr>
    <tabColor theme="4"/>
    <pageSetUpPr fitToPage="1"/>
  </sheetPr>
  <dimension ref="A1:W119"/>
  <sheetViews>
    <sheetView zoomScale="84" zoomScaleNormal="84" workbookViewId="0">
      <selection activeCell="C7" sqref="C7"/>
    </sheetView>
  </sheetViews>
  <sheetFormatPr defaultColWidth="8.75" defaultRowHeight="12.5"/>
  <cols>
    <col min="1" max="1" width="8.75" style="4"/>
    <col min="2" max="2" width="110" style="4" customWidth="1"/>
    <col min="3" max="3" width="35" style="4" customWidth="1"/>
    <col min="4" max="16384" width="8.75" style="4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35">
      <c r="A5" s="3"/>
      <c r="B5" s="54" t="s">
        <v>11</v>
      </c>
      <c r="C5" s="5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4" customHeight="1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9.5" customHeight="1">
      <c r="A7" s="3"/>
      <c r="C7" s="68">
        <v>8079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4" customHeight="1">
      <c r="A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8">
      <c r="A9" s="3"/>
      <c r="B9" s="56" t="s">
        <v>60</v>
      </c>
      <c r="C9" s="5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">
      <c r="A10" s="3"/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5">
      <c r="A11" s="3"/>
      <c r="B11" s="10" t="s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5">
      <c r="A12" s="3"/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3"/>
      <c r="B13" s="11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3"/>
      <c r="B14" s="1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.5">
      <c r="A15" s="3"/>
      <c r="B15" s="10" t="s">
        <v>33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">
      <c r="A16" s="3"/>
      <c r="B16" s="11" t="s">
        <v>34</v>
      </c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4">
      <c r="A17" s="3"/>
      <c r="B17" s="12"/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4">
      <c r="A18" s="3"/>
      <c r="B18" s="9" t="s">
        <v>4</v>
      </c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">
      <c r="A19" s="3"/>
      <c r="B19" s="13"/>
      <c r="C19" s="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5">
      <c r="A20" s="3"/>
      <c r="B20" s="11" t="s">
        <v>59</v>
      </c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4">
      <c r="A21" s="3"/>
      <c r="B21" s="14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">
      <c r="A22" s="3"/>
      <c r="B22" s="9" t="s">
        <v>5</v>
      </c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4">
      <c r="A23" s="3"/>
      <c r="B23" s="14" t="s">
        <v>6</v>
      </c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">
      <c r="A24" s="3"/>
      <c r="B24" s="15" t="s">
        <v>7</v>
      </c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">
      <c r="A25" s="3"/>
      <c r="B25" s="15" t="s">
        <v>35</v>
      </c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">
      <c r="A26" s="3"/>
      <c r="B26" s="15" t="s">
        <v>8</v>
      </c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">
      <c r="A27" s="3"/>
      <c r="B27" s="15" t="s">
        <v>9</v>
      </c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">
      <c r="A28" s="3"/>
      <c r="B28" s="15" t="s">
        <v>10</v>
      </c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">
      <c r="A29" s="3"/>
      <c r="B29" s="13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35">
      <c r="A30" s="3"/>
      <c r="B30" s="54" t="s">
        <v>11</v>
      </c>
      <c r="C30" s="5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">
      <c r="A31" s="3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">
      <c r="A32" s="3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">
      <c r="A33" s="3"/>
      <c r="B33" s="5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">
      <c r="A34" s="3"/>
      <c r="B34" s="5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">
      <c r="A35" s="3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">
      <c r="A36" s="3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">
      <c r="A37" s="3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">
      <c r="A38" s="3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">
      <c r="A39" s="3"/>
      <c r="B39" s="3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</row>
    <row r="110" spans="1:23">
      <c r="A110" s="3"/>
    </row>
    <row r="111" spans="1:23">
      <c r="A111" s="3"/>
    </row>
    <row r="112" spans="1:23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</sheetData>
  <mergeCells count="3">
    <mergeCell ref="B5:C5"/>
    <mergeCell ref="B9:C9"/>
    <mergeCell ref="B30:C30"/>
  </mergeCells>
  <pageMargins left="0.70866141732283472" right="0.17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C898-0BD9-4E31-9ABC-277F9250597F}">
  <sheetPr>
    <tabColor theme="4"/>
    <pageSetUpPr fitToPage="1"/>
  </sheetPr>
  <dimension ref="B2:T45"/>
  <sheetViews>
    <sheetView tabSelected="1" zoomScale="62" zoomScaleNormal="62" workbookViewId="0">
      <selection activeCell="O4" sqref="O4:R42"/>
    </sheetView>
  </sheetViews>
  <sheetFormatPr defaultColWidth="8.9140625" defaultRowHeight="14"/>
  <cols>
    <col min="1" max="1" width="3.6640625" style="1" customWidth="1"/>
    <col min="2" max="3" width="4.58203125" style="1" customWidth="1"/>
    <col min="4" max="4" width="36.83203125" style="1" customWidth="1"/>
    <col min="5" max="5" width="8.9140625" style="1"/>
    <col min="6" max="9" width="16" style="1" customWidth="1"/>
    <col min="10" max="10" width="9.4140625" style="1" customWidth="1"/>
    <col min="11" max="13" width="13.08203125" style="1" customWidth="1"/>
    <col min="14" max="14" width="9.4140625" style="1" customWidth="1"/>
    <col min="15" max="18" width="13.33203125" style="1" customWidth="1"/>
    <col min="19" max="16384" width="8.9140625" style="1"/>
  </cols>
  <sheetData>
    <row r="2" spans="2:18" ht="40.5" customHeight="1">
      <c r="B2" s="59" t="s"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2:18" ht="4.5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8" ht="18">
      <c r="D4" s="48" t="s">
        <v>28</v>
      </c>
      <c r="E4" s="52"/>
      <c r="F4" s="49" t="s">
        <v>29</v>
      </c>
      <c r="G4" s="50"/>
      <c r="H4" s="51"/>
      <c r="I4" s="49" t="s">
        <v>30</v>
      </c>
      <c r="J4" s="50"/>
      <c r="K4" s="51"/>
      <c r="L4" s="49" t="s">
        <v>32</v>
      </c>
      <c r="M4" s="50"/>
      <c r="N4" s="50"/>
      <c r="O4" s="49" t="s">
        <v>31</v>
      </c>
      <c r="P4" s="50"/>
      <c r="Q4" s="51"/>
      <c r="R4" s="29">
        <v>8079</v>
      </c>
    </row>
    <row r="5" spans="2:18" ht="2.2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8" ht="18">
      <c r="D6" s="27" t="s">
        <v>38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2:18" ht="15.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8" ht="15.5">
      <c r="D8" s="35" t="s">
        <v>29</v>
      </c>
      <c r="E8" s="7"/>
      <c r="F8" s="58" t="s">
        <v>44</v>
      </c>
      <c r="G8" s="58"/>
      <c r="H8" s="58"/>
      <c r="I8" s="58"/>
      <c r="J8" s="7"/>
      <c r="K8" s="61" t="s">
        <v>47</v>
      </c>
      <c r="L8" s="62"/>
      <c r="M8" s="62"/>
      <c r="O8" s="58" t="s">
        <v>43</v>
      </c>
      <c r="P8" s="58"/>
      <c r="Q8" s="58"/>
      <c r="R8" s="58"/>
    </row>
    <row r="9" spans="2:18" ht="15.5">
      <c r="D9" s="7"/>
      <c r="E9" s="7"/>
      <c r="F9" s="7"/>
      <c r="G9" s="7"/>
      <c r="H9" s="7"/>
      <c r="I9" s="7"/>
      <c r="J9" s="7"/>
      <c r="K9" s="7"/>
      <c r="L9" s="7"/>
      <c r="M9" s="7"/>
      <c r="O9" s="7"/>
      <c r="P9" s="7"/>
      <c r="Q9" s="7"/>
      <c r="R9" s="7"/>
    </row>
    <row r="10" spans="2:18" ht="18.75" customHeight="1">
      <c r="D10" s="8" t="s">
        <v>12</v>
      </c>
      <c r="E10" s="7"/>
      <c r="F10" s="26" t="s">
        <v>40</v>
      </c>
      <c r="G10" s="26" t="s">
        <v>42</v>
      </c>
      <c r="H10" s="26" t="s">
        <v>41</v>
      </c>
      <c r="I10" s="26" t="s">
        <v>1</v>
      </c>
      <c r="K10" s="26" t="s">
        <v>57</v>
      </c>
      <c r="L10" s="26" t="s">
        <v>58</v>
      </c>
      <c r="M10" s="26" t="s">
        <v>0</v>
      </c>
      <c r="O10" s="26" t="s">
        <v>40</v>
      </c>
      <c r="P10" s="26" t="s">
        <v>39</v>
      </c>
      <c r="Q10" s="26" t="s">
        <v>41</v>
      </c>
      <c r="R10" s="26" t="s">
        <v>1</v>
      </c>
    </row>
    <row r="11" spans="2:18" ht="10.5" customHeight="1">
      <c r="E11" s="7"/>
    </row>
    <row r="12" spans="2:18" ht="18.75" customHeight="1">
      <c r="B12" s="60" t="s">
        <v>36</v>
      </c>
      <c r="C12" s="16">
        <v>1</v>
      </c>
      <c r="D12" s="6" t="s">
        <v>13</v>
      </c>
      <c r="E12" s="7"/>
      <c r="F12" s="31"/>
      <c r="G12" s="30"/>
      <c r="H12" s="31"/>
      <c r="I12" s="32"/>
      <c r="K12" s="30"/>
      <c r="L12" s="32">
        <f t="shared" ref="L12:L23" si="0">K12*G12*F12*Q12</f>
        <v>0</v>
      </c>
      <c r="M12" s="32"/>
      <c r="O12" s="40">
        <v>500</v>
      </c>
      <c r="P12" s="41">
        <v>2.5</v>
      </c>
      <c r="Q12" s="40">
        <v>14</v>
      </c>
      <c r="R12" s="42">
        <f>(Q12*P12)*O12</f>
        <v>17500</v>
      </c>
    </row>
    <row r="13" spans="2:18" ht="18.75" customHeight="1">
      <c r="B13" s="60"/>
      <c r="C13" s="16">
        <v>2</v>
      </c>
      <c r="D13" s="6" t="s">
        <v>14</v>
      </c>
      <c r="E13" s="7"/>
      <c r="F13" s="31"/>
      <c r="G13" s="30"/>
      <c r="H13" s="31"/>
      <c r="I13" s="32"/>
      <c r="K13" s="30"/>
      <c r="L13" s="32">
        <f t="shared" si="0"/>
        <v>0</v>
      </c>
      <c r="M13" s="32"/>
      <c r="O13" s="40">
        <v>2500</v>
      </c>
      <c r="P13" s="41">
        <v>2.5</v>
      </c>
      <c r="Q13" s="40">
        <v>14</v>
      </c>
      <c r="R13" s="42">
        <f t="shared" ref="R13:R21" si="1">(Q13*P13)*O13</f>
        <v>87500</v>
      </c>
    </row>
    <row r="14" spans="2:18" ht="18.75" customHeight="1">
      <c r="B14" s="60"/>
      <c r="C14" s="16">
        <v>3</v>
      </c>
      <c r="D14" s="6" t="s">
        <v>15</v>
      </c>
      <c r="E14" s="7"/>
      <c r="F14" s="31">
        <v>5000</v>
      </c>
      <c r="G14" s="30">
        <v>9.9499999999999993</v>
      </c>
      <c r="H14" s="31">
        <v>14</v>
      </c>
      <c r="I14" s="32">
        <f t="shared" ref="I14:I16" si="2">H14*G14*F14</f>
        <v>696499.99999999988</v>
      </c>
      <c r="K14" s="34">
        <v>0.45</v>
      </c>
      <c r="L14" s="32">
        <f t="shared" si="0"/>
        <v>313425</v>
      </c>
      <c r="M14" s="32"/>
      <c r="O14" s="40">
        <v>5000</v>
      </c>
      <c r="P14" s="41">
        <v>2.5</v>
      </c>
      <c r="Q14" s="40">
        <v>14</v>
      </c>
      <c r="R14" s="42">
        <f t="shared" si="1"/>
        <v>175000</v>
      </c>
    </row>
    <row r="15" spans="2:18" ht="18.75" customHeight="1">
      <c r="B15" s="60"/>
      <c r="C15" s="16">
        <v>4</v>
      </c>
      <c r="D15" s="6" t="s">
        <v>16</v>
      </c>
      <c r="E15" s="7"/>
      <c r="F15" s="31">
        <v>5000</v>
      </c>
      <c r="G15" s="30">
        <v>8.75</v>
      </c>
      <c r="H15" s="31">
        <v>14</v>
      </c>
      <c r="I15" s="32">
        <f t="shared" si="2"/>
        <v>612500</v>
      </c>
      <c r="K15" s="34">
        <v>0.45</v>
      </c>
      <c r="L15" s="32">
        <f t="shared" si="0"/>
        <v>275625</v>
      </c>
      <c r="M15" s="32"/>
      <c r="O15" s="40">
        <v>5000</v>
      </c>
      <c r="P15" s="41">
        <v>1.5</v>
      </c>
      <c r="Q15" s="40">
        <v>14</v>
      </c>
      <c r="R15" s="42">
        <f t="shared" si="1"/>
        <v>105000</v>
      </c>
    </row>
    <row r="16" spans="2:18" ht="15.5">
      <c r="B16" s="60"/>
      <c r="C16" s="16">
        <v>5</v>
      </c>
      <c r="D16" s="6" t="s">
        <v>17</v>
      </c>
      <c r="F16" s="31">
        <v>5000</v>
      </c>
      <c r="G16" s="30">
        <v>8.5</v>
      </c>
      <c r="H16" s="31">
        <v>14</v>
      </c>
      <c r="I16" s="32">
        <f t="shared" si="2"/>
        <v>595000</v>
      </c>
      <c r="K16" s="34">
        <v>0.45</v>
      </c>
      <c r="L16" s="32">
        <f t="shared" si="0"/>
        <v>267750</v>
      </c>
      <c r="M16" s="32"/>
      <c r="O16" s="40">
        <v>5000</v>
      </c>
      <c r="P16" s="41">
        <v>2.25</v>
      </c>
      <c r="Q16" s="40">
        <v>14</v>
      </c>
      <c r="R16" s="42">
        <f t="shared" si="1"/>
        <v>157500</v>
      </c>
    </row>
    <row r="17" spans="2:18" ht="15.5">
      <c r="B17" s="60"/>
      <c r="C17" s="16">
        <v>6</v>
      </c>
      <c r="D17" s="6" t="s">
        <v>18</v>
      </c>
      <c r="F17" s="31"/>
      <c r="G17" s="30"/>
      <c r="H17" s="31"/>
      <c r="I17" s="32"/>
      <c r="K17" s="30"/>
      <c r="L17" s="32">
        <f t="shared" si="0"/>
        <v>0</v>
      </c>
      <c r="M17" s="32"/>
      <c r="O17" s="40">
        <v>505</v>
      </c>
      <c r="P17" s="41">
        <v>10</v>
      </c>
      <c r="Q17" s="40">
        <v>14</v>
      </c>
      <c r="R17" s="42">
        <f t="shared" si="1"/>
        <v>70700</v>
      </c>
    </row>
    <row r="18" spans="2:18" ht="15.5">
      <c r="B18" s="60"/>
      <c r="C18" s="16">
        <v>7</v>
      </c>
      <c r="D18" s="6" t="s">
        <v>19</v>
      </c>
      <c r="F18" s="31"/>
      <c r="G18" s="30"/>
      <c r="H18" s="31"/>
      <c r="I18" s="32"/>
      <c r="K18" s="30"/>
      <c r="L18" s="32">
        <f t="shared" si="0"/>
        <v>0</v>
      </c>
      <c r="M18" s="32"/>
      <c r="O18" s="40">
        <v>5000</v>
      </c>
      <c r="P18" s="41">
        <v>1.5</v>
      </c>
      <c r="Q18" s="40">
        <v>14</v>
      </c>
      <c r="R18" s="42">
        <f t="shared" si="1"/>
        <v>105000</v>
      </c>
    </row>
    <row r="19" spans="2:18" ht="15.5">
      <c r="B19" s="60"/>
      <c r="C19" s="16">
        <v>8</v>
      </c>
      <c r="D19" s="6" t="s">
        <v>20</v>
      </c>
      <c r="F19" s="31"/>
      <c r="G19" s="30"/>
      <c r="H19" s="31"/>
      <c r="I19" s="32"/>
      <c r="K19" s="30"/>
      <c r="L19" s="32">
        <f t="shared" si="0"/>
        <v>0</v>
      </c>
      <c r="M19" s="32"/>
      <c r="O19" s="40">
        <v>50</v>
      </c>
      <c r="P19" s="41">
        <v>25</v>
      </c>
      <c r="Q19" s="40">
        <v>14</v>
      </c>
      <c r="R19" s="42">
        <f t="shared" si="1"/>
        <v>17500</v>
      </c>
    </row>
    <row r="20" spans="2:18" ht="15.5">
      <c r="B20" s="60"/>
      <c r="C20" s="16">
        <v>9</v>
      </c>
      <c r="D20" s="6" t="s">
        <v>21</v>
      </c>
      <c r="F20" s="31"/>
      <c r="G20" s="30"/>
      <c r="H20" s="31"/>
      <c r="I20" s="32"/>
      <c r="K20" s="30"/>
      <c r="L20" s="30">
        <f t="shared" si="0"/>
        <v>0</v>
      </c>
      <c r="M20" s="32"/>
      <c r="O20" s="40">
        <v>50</v>
      </c>
      <c r="P20" s="41">
        <v>12.5</v>
      </c>
      <c r="Q20" s="40">
        <v>14</v>
      </c>
      <c r="R20" s="42">
        <f t="shared" si="1"/>
        <v>8750</v>
      </c>
    </row>
    <row r="21" spans="2:18" ht="15.5">
      <c r="B21" s="60"/>
      <c r="C21" s="16">
        <v>10</v>
      </c>
      <c r="D21" s="6" t="s">
        <v>22</v>
      </c>
      <c r="F21" s="31"/>
      <c r="G21" s="30"/>
      <c r="H21" s="31"/>
      <c r="I21" s="32"/>
      <c r="K21" s="30"/>
      <c r="L21" s="30">
        <f t="shared" si="0"/>
        <v>0</v>
      </c>
      <c r="M21" s="32"/>
      <c r="O21" s="40">
        <v>50</v>
      </c>
      <c r="P21" s="41">
        <v>10</v>
      </c>
      <c r="Q21" s="40">
        <v>14</v>
      </c>
      <c r="R21" s="42">
        <f t="shared" si="1"/>
        <v>7000</v>
      </c>
    </row>
    <row r="22" spans="2:18" ht="15.5">
      <c r="B22" s="60"/>
      <c r="C22" s="16">
        <v>11</v>
      </c>
      <c r="D22" s="6"/>
      <c r="F22" s="30"/>
      <c r="G22" s="30"/>
      <c r="H22" s="30"/>
      <c r="I22" s="30"/>
      <c r="K22" s="30"/>
      <c r="L22" s="30">
        <f t="shared" si="0"/>
        <v>0</v>
      </c>
      <c r="M22" s="30"/>
      <c r="O22" s="41"/>
      <c r="P22" s="41"/>
      <c r="Q22" s="41"/>
      <c r="R22" s="41"/>
    </row>
    <row r="23" spans="2:18" ht="15.5">
      <c r="B23" s="60"/>
      <c r="C23" s="16">
        <v>12</v>
      </c>
      <c r="D23" s="6"/>
      <c r="F23" s="30"/>
      <c r="G23" s="30"/>
      <c r="H23" s="30"/>
      <c r="I23" s="30"/>
      <c r="K23" s="30"/>
      <c r="L23" s="30">
        <f t="shared" si="0"/>
        <v>0</v>
      </c>
      <c r="M23" s="30"/>
      <c r="O23" s="41"/>
      <c r="P23" s="41"/>
      <c r="Q23" s="41"/>
      <c r="R23" s="41"/>
    </row>
    <row r="24" spans="2:18" ht="16" thickBot="1">
      <c r="C24" s="24"/>
      <c r="D24" s="23"/>
      <c r="F24" s="33"/>
      <c r="G24" s="33"/>
      <c r="H24" s="43" t="s">
        <v>42</v>
      </c>
      <c r="I24" s="44">
        <f>SUM(I12:I23)</f>
        <v>1904000</v>
      </c>
      <c r="J24" s="45"/>
      <c r="K24" s="43" t="s">
        <v>46</v>
      </c>
      <c r="L24" s="44">
        <f>SUM(L12:L23)</f>
        <v>856800</v>
      </c>
      <c r="M24" s="46"/>
      <c r="N24" s="45"/>
      <c r="O24" s="47"/>
      <c r="P24" s="47"/>
      <c r="Q24" s="43" t="s">
        <v>43</v>
      </c>
      <c r="R24" s="44">
        <f>SUM(R12:R23)</f>
        <v>751450</v>
      </c>
    </row>
    <row r="25" spans="2:18" ht="15.5">
      <c r="C25" s="24"/>
      <c r="D25" s="23"/>
      <c r="F25" s="33"/>
      <c r="G25" s="33"/>
      <c r="H25" s="33"/>
      <c r="I25" s="33"/>
      <c r="J25" s="33"/>
      <c r="K25" s="33"/>
      <c r="L25" s="33"/>
      <c r="M25" s="33"/>
    </row>
    <row r="26" spans="2:18" ht="15.5">
      <c r="D26" s="35" t="s">
        <v>45</v>
      </c>
      <c r="E26" s="7"/>
      <c r="F26" s="58" t="s">
        <v>44</v>
      </c>
      <c r="G26" s="58"/>
      <c r="H26" s="58"/>
      <c r="I26" s="58"/>
      <c r="J26" s="7"/>
      <c r="K26" s="61" t="s">
        <v>47</v>
      </c>
      <c r="L26" s="62"/>
      <c r="M26" s="62"/>
      <c r="O26" s="58" t="s">
        <v>43</v>
      </c>
      <c r="P26" s="58"/>
      <c r="Q26" s="58"/>
      <c r="R26" s="58"/>
    </row>
    <row r="27" spans="2:18" ht="15.5">
      <c r="D27" s="7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</row>
    <row r="28" spans="2:18" ht="18.75" customHeight="1">
      <c r="D28" s="8" t="s">
        <v>12</v>
      </c>
      <c r="E28" s="7"/>
      <c r="F28" s="26" t="s">
        <v>40</v>
      </c>
      <c r="G28" s="26" t="s">
        <v>42</v>
      </c>
      <c r="H28" s="26" t="s">
        <v>41</v>
      </c>
      <c r="I28" s="26" t="s">
        <v>1</v>
      </c>
      <c r="K28" s="26" t="s">
        <v>57</v>
      </c>
      <c r="L28" s="26" t="s">
        <v>58</v>
      </c>
      <c r="M28" s="26" t="s">
        <v>0</v>
      </c>
      <c r="O28" s="26" t="s">
        <v>40</v>
      </c>
      <c r="P28" s="26" t="s">
        <v>39</v>
      </c>
      <c r="Q28" s="26" t="s">
        <v>41</v>
      </c>
      <c r="R28" s="26" t="s">
        <v>1</v>
      </c>
    </row>
    <row r="30" spans="2:18" ht="19.5" customHeight="1">
      <c r="B30" s="60" t="s">
        <v>37</v>
      </c>
      <c r="C30" s="16">
        <v>1</v>
      </c>
      <c r="D30" s="6" t="s">
        <v>23</v>
      </c>
      <c r="F30" s="31"/>
      <c r="G30" s="30"/>
      <c r="H30" s="31"/>
      <c r="I30" s="32"/>
      <c r="K30" s="30"/>
      <c r="L30" s="32"/>
      <c r="M30" s="32"/>
      <c r="O30" s="40">
        <v>2500</v>
      </c>
      <c r="P30" s="41">
        <v>1.5</v>
      </c>
      <c r="Q30" s="40">
        <v>14</v>
      </c>
      <c r="R30" s="42">
        <f>(Q30*P30)*O30</f>
        <v>52500</v>
      </c>
    </row>
    <row r="31" spans="2:18" ht="15.5">
      <c r="B31" s="60"/>
      <c r="C31" s="16">
        <v>2</v>
      </c>
      <c r="D31" s="6" t="s">
        <v>24</v>
      </c>
      <c r="F31" s="31"/>
      <c r="G31" s="30"/>
      <c r="H31" s="31"/>
      <c r="I31" s="32"/>
      <c r="K31" s="30"/>
      <c r="L31" s="32"/>
      <c r="M31" s="32"/>
      <c r="O31" s="40">
        <v>2500</v>
      </c>
      <c r="P31" s="41">
        <v>1.5</v>
      </c>
      <c r="Q31" s="40">
        <v>14</v>
      </c>
      <c r="R31" s="42">
        <f t="shared" ref="R31:R38" si="3">(Q31*P31)*O31</f>
        <v>52500</v>
      </c>
    </row>
    <row r="32" spans="2:18" ht="15.5">
      <c r="B32" s="60"/>
      <c r="C32" s="16">
        <v>3</v>
      </c>
      <c r="D32" s="6" t="s">
        <v>25</v>
      </c>
      <c r="F32" s="31"/>
      <c r="G32" s="30"/>
      <c r="H32" s="31"/>
      <c r="I32" s="32">
        <f t="shared" ref="I32:I34" si="4">H32*G32*F32</f>
        <v>0</v>
      </c>
      <c r="K32" s="34"/>
      <c r="L32" s="32"/>
      <c r="M32" s="32"/>
      <c r="O32" s="40">
        <v>2500</v>
      </c>
      <c r="P32" s="41">
        <v>1.95</v>
      </c>
      <c r="Q32" s="40">
        <v>14</v>
      </c>
      <c r="R32" s="42">
        <f t="shared" si="3"/>
        <v>68250</v>
      </c>
    </row>
    <row r="33" spans="2:20" ht="15.5">
      <c r="B33" s="60"/>
      <c r="C33" s="16">
        <v>4</v>
      </c>
      <c r="D33" s="6" t="s">
        <v>26</v>
      </c>
      <c r="F33" s="31"/>
      <c r="G33" s="30"/>
      <c r="H33" s="31"/>
      <c r="I33" s="32">
        <f t="shared" si="4"/>
        <v>0</v>
      </c>
      <c r="K33" s="34"/>
      <c r="L33" s="32"/>
      <c r="M33" s="32"/>
      <c r="O33" s="40">
        <v>1500</v>
      </c>
      <c r="P33" s="41">
        <v>4.95</v>
      </c>
      <c r="Q33" s="40">
        <v>14</v>
      </c>
      <c r="R33" s="42">
        <f t="shared" si="3"/>
        <v>103950</v>
      </c>
    </row>
    <row r="34" spans="2:20" ht="15.5">
      <c r="B34" s="60"/>
      <c r="C34" s="16">
        <v>5</v>
      </c>
      <c r="D34" s="6" t="s">
        <v>27</v>
      </c>
      <c r="F34" s="31"/>
      <c r="G34" s="30"/>
      <c r="H34" s="31"/>
      <c r="I34" s="32">
        <f t="shared" si="4"/>
        <v>0</v>
      </c>
      <c r="K34" s="34"/>
      <c r="L34" s="32"/>
      <c r="M34" s="32"/>
      <c r="O34" s="40">
        <v>5000</v>
      </c>
      <c r="P34" s="41">
        <v>2.25</v>
      </c>
      <c r="Q34" s="40">
        <v>14</v>
      </c>
      <c r="R34" s="42">
        <f t="shared" si="3"/>
        <v>157500</v>
      </c>
    </row>
    <row r="35" spans="2:20" ht="15.5">
      <c r="B35" s="60"/>
      <c r="C35" s="16">
        <v>6</v>
      </c>
      <c r="D35" s="6"/>
      <c r="F35" s="31"/>
      <c r="G35" s="30"/>
      <c r="H35" s="31"/>
      <c r="I35" s="32"/>
      <c r="K35" s="30"/>
      <c r="L35" s="32"/>
      <c r="M35" s="32"/>
      <c r="O35" s="40"/>
      <c r="P35" s="41"/>
      <c r="Q35" s="40"/>
      <c r="R35" s="42"/>
    </row>
    <row r="36" spans="2:20" ht="15.5">
      <c r="B36" s="60"/>
      <c r="C36" s="16">
        <v>7</v>
      </c>
      <c r="D36" s="6" t="s">
        <v>15</v>
      </c>
      <c r="F36" s="31">
        <v>5000</v>
      </c>
      <c r="G36" s="30">
        <f>9.95*0.55</f>
        <v>5.4725000000000001</v>
      </c>
      <c r="H36" s="31">
        <v>14</v>
      </c>
      <c r="I36" s="32">
        <f t="shared" ref="I36:I38" si="5">H36*G36*F36</f>
        <v>383075.00000000006</v>
      </c>
      <c r="K36" s="34"/>
      <c r="L36" s="32"/>
      <c r="M36" s="32"/>
      <c r="O36" s="40">
        <v>5000</v>
      </c>
      <c r="P36" s="41">
        <v>1.5</v>
      </c>
      <c r="Q36" s="40">
        <v>14</v>
      </c>
      <c r="R36" s="42">
        <f t="shared" si="3"/>
        <v>105000</v>
      </c>
    </row>
    <row r="37" spans="2:20" ht="15.5">
      <c r="B37" s="60"/>
      <c r="C37" s="16">
        <v>8</v>
      </c>
      <c r="D37" s="6" t="s">
        <v>16</v>
      </c>
      <c r="F37" s="31">
        <v>5000</v>
      </c>
      <c r="G37" s="30">
        <f>8.75*0.55</f>
        <v>4.8125</v>
      </c>
      <c r="H37" s="31">
        <v>14</v>
      </c>
      <c r="I37" s="32">
        <f t="shared" si="5"/>
        <v>336875</v>
      </c>
      <c r="K37" s="34"/>
      <c r="L37" s="32"/>
      <c r="M37" s="32"/>
      <c r="O37" s="40">
        <v>5000</v>
      </c>
      <c r="P37" s="41">
        <v>1.5</v>
      </c>
      <c r="Q37" s="40">
        <v>14</v>
      </c>
      <c r="R37" s="42">
        <f t="shared" si="3"/>
        <v>105000</v>
      </c>
    </row>
    <row r="38" spans="2:20" ht="15.5">
      <c r="B38" s="60"/>
      <c r="C38" s="16">
        <v>9</v>
      </c>
      <c r="D38" s="6" t="s">
        <v>17</v>
      </c>
      <c r="F38" s="31">
        <v>5000</v>
      </c>
      <c r="G38" s="30">
        <f>8.5*0.55</f>
        <v>4.6750000000000007</v>
      </c>
      <c r="H38" s="31">
        <v>14</v>
      </c>
      <c r="I38" s="32">
        <f t="shared" si="5"/>
        <v>327250.00000000006</v>
      </c>
      <c r="K38" s="34"/>
      <c r="L38" s="32"/>
      <c r="M38" s="32"/>
      <c r="O38" s="40">
        <v>5000</v>
      </c>
      <c r="P38" s="41">
        <v>1.5</v>
      </c>
      <c r="Q38" s="40">
        <v>14</v>
      </c>
      <c r="R38" s="42">
        <f t="shared" si="3"/>
        <v>105000</v>
      </c>
    </row>
    <row r="39" spans="2:20" ht="15.5">
      <c r="B39" s="60"/>
      <c r="C39" s="16">
        <v>10</v>
      </c>
      <c r="D39" s="6"/>
      <c r="F39" s="31"/>
      <c r="G39" s="30"/>
      <c r="H39" s="31"/>
      <c r="I39" s="32"/>
      <c r="K39" s="30"/>
      <c r="L39" s="32"/>
      <c r="M39" s="32"/>
      <c r="O39" s="40"/>
      <c r="P39" s="41"/>
      <c r="Q39" s="40"/>
      <c r="R39" s="42"/>
    </row>
    <row r="40" spans="2:20" ht="15.5">
      <c r="B40" s="60"/>
      <c r="C40" s="16">
        <v>11</v>
      </c>
      <c r="D40" s="6"/>
      <c r="F40" s="30"/>
      <c r="G40" s="30"/>
      <c r="H40" s="30"/>
      <c r="I40" s="30"/>
      <c r="K40" s="30"/>
      <c r="L40" s="32"/>
      <c r="M40" s="30"/>
      <c r="O40" s="41"/>
      <c r="P40" s="41"/>
      <c r="Q40" s="41"/>
      <c r="R40" s="41"/>
    </row>
    <row r="41" spans="2:20" ht="15.5">
      <c r="B41" s="60"/>
      <c r="C41" s="16">
        <v>12</v>
      </c>
      <c r="D41" s="6"/>
      <c r="F41" s="30"/>
      <c r="G41" s="30"/>
      <c r="H41" s="30"/>
      <c r="I41" s="30"/>
      <c r="K41" s="30"/>
      <c r="L41" s="32"/>
      <c r="M41" s="30"/>
      <c r="O41" s="41"/>
      <c r="P41" s="41"/>
      <c r="Q41" s="41"/>
      <c r="R41" s="41"/>
    </row>
    <row r="42" spans="2:20" ht="14.5" thickBot="1">
      <c r="F42" s="33"/>
      <c r="G42" s="33"/>
      <c r="H42" s="43" t="s">
        <v>42</v>
      </c>
      <c r="I42" s="44">
        <f>SUM(I30:I41)</f>
        <v>1047200</v>
      </c>
      <c r="J42" s="45"/>
      <c r="K42" s="43" t="s">
        <v>46</v>
      </c>
      <c r="L42" s="44">
        <f>SUM(L30:L41)</f>
        <v>0</v>
      </c>
      <c r="M42" s="46"/>
      <c r="N42" s="45"/>
      <c r="O42" s="47"/>
      <c r="P42" s="47"/>
      <c r="Q42" s="43" t="s">
        <v>43</v>
      </c>
      <c r="R42" s="44">
        <f>SUM(R30:R41)</f>
        <v>749700</v>
      </c>
      <c r="T42" s="33"/>
    </row>
    <row r="44" spans="2:20">
      <c r="D44" s="25" t="s">
        <v>0</v>
      </c>
      <c r="F44" s="36" t="s">
        <v>48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2:20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</sheetData>
  <mergeCells count="9">
    <mergeCell ref="F8:I8"/>
    <mergeCell ref="B2:R2"/>
    <mergeCell ref="B12:B23"/>
    <mergeCell ref="B30:B41"/>
    <mergeCell ref="K8:M8"/>
    <mergeCell ref="O8:R8"/>
    <mergeCell ref="F26:I26"/>
    <mergeCell ref="O26:R26"/>
    <mergeCell ref="K26:M26"/>
  </mergeCells>
  <pageMargins left="0.19" right="0.17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54D5-29DF-4479-9222-724A1A2D0AF8}">
  <dimension ref="B2:N23"/>
  <sheetViews>
    <sheetView workbookViewId="0">
      <selection activeCell="N20" sqref="N20"/>
    </sheetView>
  </sheetViews>
  <sheetFormatPr defaultColWidth="8.9140625" defaultRowHeight="14"/>
  <cols>
    <col min="1" max="1" width="8.9140625" style="37"/>
    <col min="2" max="2" width="11.58203125" style="37" customWidth="1"/>
    <col min="3" max="3" width="19.08203125" style="37" customWidth="1"/>
    <col min="4" max="4" width="10.4140625" style="37" customWidth="1"/>
    <col min="5" max="6" width="8.9140625" style="37"/>
    <col min="7" max="7" width="22.25" style="37" customWidth="1"/>
    <col min="8" max="8" width="14.75" style="37" customWidth="1"/>
    <col min="9" max="16384" width="8.9140625" style="37"/>
  </cols>
  <sheetData>
    <row r="2" spans="2:14" s="1" customFormat="1" ht="32.5">
      <c r="B2" s="63" t="s">
        <v>11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2:14" s="1" customFormat="1" ht="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s="1" customFormat="1">
      <c r="B4" s="22" t="s">
        <v>28</v>
      </c>
      <c r="C4" s="19" t="s">
        <v>29</v>
      </c>
      <c r="D4" s="21"/>
      <c r="E4" s="17" t="s">
        <v>30</v>
      </c>
      <c r="F4" s="20"/>
      <c r="G4" s="21"/>
      <c r="H4" s="17" t="s">
        <v>32</v>
      </c>
      <c r="I4" s="20"/>
      <c r="J4" s="20"/>
      <c r="K4" s="17" t="s">
        <v>31</v>
      </c>
      <c r="L4" s="20"/>
      <c r="M4" s="18"/>
      <c r="N4" s="29">
        <v>8079</v>
      </c>
    </row>
    <row r="5" spans="2:14" s="1" customFormat="1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s="1" customFormat="1" ht="18">
      <c r="B6" s="65" t="s">
        <v>38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2:14" s="1" customFormat="1" ht="15.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2:14" s="1" customFormat="1" ht="15.5">
      <c r="C8" s="58" t="s">
        <v>29</v>
      </c>
      <c r="D8" s="58"/>
      <c r="E8" s="58"/>
      <c r="F8" s="53"/>
      <c r="G8" s="67" t="s">
        <v>45</v>
      </c>
      <c r="H8" s="67"/>
      <c r="I8" s="67"/>
      <c r="J8" s="67"/>
      <c r="K8" s="53"/>
      <c r="L8" s="53"/>
      <c r="M8" s="53"/>
      <c r="N8" s="53"/>
    </row>
    <row r="9" spans="2:14" ht="15.5">
      <c r="C9" s="58" t="s">
        <v>49</v>
      </c>
      <c r="D9" s="58"/>
      <c r="E9" s="58"/>
      <c r="G9" s="58" t="s">
        <v>43</v>
      </c>
      <c r="H9" s="58"/>
      <c r="I9" s="58"/>
      <c r="J9" s="58"/>
    </row>
    <row r="10" spans="2:14">
      <c r="C10" s="37" t="s">
        <v>50</v>
      </c>
      <c r="D10" s="39">
        <v>1904000</v>
      </c>
      <c r="G10" s="37" t="s">
        <v>50</v>
      </c>
      <c r="H10" s="39">
        <v>1904000</v>
      </c>
    </row>
    <row r="11" spans="2:14">
      <c r="C11" s="37" t="s">
        <v>52</v>
      </c>
      <c r="D11" s="38">
        <v>0.55000000000000004</v>
      </c>
      <c r="G11" s="37" t="s">
        <v>52</v>
      </c>
      <c r="H11" s="38">
        <v>0.45</v>
      </c>
    </row>
    <row r="12" spans="2:14">
      <c r="C12" s="37" t="s">
        <v>51</v>
      </c>
      <c r="D12" s="39">
        <f>D10*D11</f>
        <v>1047200.0000000001</v>
      </c>
      <c r="G12" s="37" t="s">
        <v>51</v>
      </c>
      <c r="H12" s="39">
        <f>H10*H11</f>
        <v>856800</v>
      </c>
    </row>
    <row r="13" spans="2:14">
      <c r="C13" s="37" t="s">
        <v>46</v>
      </c>
      <c r="D13" s="38">
        <v>0.45</v>
      </c>
      <c r="G13" s="37" t="s">
        <v>46</v>
      </c>
      <c r="H13" s="38">
        <v>0.55000000000000004</v>
      </c>
    </row>
    <row r="14" spans="2:14">
      <c r="C14" s="37" t="s">
        <v>46</v>
      </c>
      <c r="D14" s="39">
        <f>D13*D10</f>
        <v>856800</v>
      </c>
      <c r="G14" s="37" t="s">
        <v>46</v>
      </c>
      <c r="H14" s="39">
        <f>H13*H10</f>
        <v>1047200.0000000001</v>
      </c>
    </row>
    <row r="15" spans="2:14">
      <c r="D15" s="39"/>
      <c r="H15" s="39"/>
    </row>
    <row r="16" spans="2:14">
      <c r="C16" s="37" t="s">
        <v>43</v>
      </c>
      <c r="D16" s="39">
        <v>751450</v>
      </c>
      <c r="G16" s="37" t="s">
        <v>43</v>
      </c>
      <c r="H16" s="39">
        <v>749700</v>
      </c>
    </row>
    <row r="18" spans="2:8">
      <c r="C18" s="37" t="s">
        <v>53</v>
      </c>
      <c r="D18" s="39">
        <f>D14-D16</f>
        <v>105350</v>
      </c>
      <c r="G18" s="37" t="s">
        <v>53</v>
      </c>
      <c r="H18" s="39">
        <f>H14-H16</f>
        <v>297500.00000000012</v>
      </c>
    </row>
    <row r="21" spans="2:8">
      <c r="B21" s="37" t="s">
        <v>0</v>
      </c>
      <c r="C21" s="37" t="s">
        <v>54</v>
      </c>
    </row>
    <row r="22" spans="2:8">
      <c r="C22" s="37" t="s">
        <v>55</v>
      </c>
    </row>
    <row r="23" spans="2:8">
      <c r="C23" s="37" t="s">
        <v>56</v>
      </c>
    </row>
  </sheetData>
  <mergeCells count="6">
    <mergeCell ref="B2:N2"/>
    <mergeCell ref="B6:N6"/>
    <mergeCell ref="C8:E8"/>
    <mergeCell ref="G8:J8"/>
    <mergeCell ref="C9:E9"/>
    <mergeCell ref="G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TM PLANS </vt:lpstr>
      <vt:lpstr>COSTINGS AND P&amp;L</vt:lpstr>
      <vt:lpstr>INSTRUCTIONS!Print_Area</vt:lpstr>
      <vt:lpstr>'TM PLANS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Raman</cp:lastModifiedBy>
  <cp:lastPrinted>2022-08-05T10:58:08Z</cp:lastPrinted>
  <dcterms:created xsi:type="dcterms:W3CDTF">2021-05-29T09:42:05Z</dcterms:created>
  <dcterms:modified xsi:type="dcterms:W3CDTF">2023-06-02T16:20:03Z</dcterms:modified>
</cp:coreProperties>
</file>